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6 ПЗ20" sheetId="1" r:id="rId1"/>
    <sheet name="Кор №6 ПЗ 20 иск. закупки" sheetId="3" r:id="rId2"/>
  </sheets>
  <definedNames>
    <definedName name="_xlnm._FilterDatabase" localSheetId="1" hidden="1">'Кор №6 ПЗ 20 иск. закупки'!$A$16:$AW$16</definedName>
    <definedName name="_xlnm._FilterDatabase" localSheetId="0" hidden="1">'Кор №6 ПЗ20'!$A$15:$AW$24</definedName>
  </definedNames>
  <calcPr calcId="152511"/>
</workbook>
</file>

<file path=xl/calcChain.xml><?xml version="1.0" encoding="utf-8"?>
<calcChain xmlns="http://schemas.openxmlformats.org/spreadsheetml/2006/main">
  <c r="R31" i="1" l="1"/>
  <c r="Q18" i="3" l="1"/>
  <c r="R18" i="3"/>
  <c r="AB28" i="1"/>
  <c r="W28" i="1"/>
  <c r="Q28" i="1"/>
  <c r="AB23" i="1"/>
  <c r="W23" i="1"/>
  <c r="AI23" i="1" s="1"/>
  <c r="AJ23" i="1" s="1"/>
  <c r="Q23" i="1"/>
  <c r="AB22" i="1"/>
  <c r="W22" i="1"/>
  <c r="AI22" i="1" s="1"/>
  <c r="AJ22" i="1" s="1"/>
  <c r="AK22" i="1" s="1"/>
  <c r="Q22" i="1"/>
  <c r="AB21" i="1"/>
  <c r="W21" i="1"/>
  <c r="AI21" i="1" s="1"/>
  <c r="AJ21" i="1" s="1"/>
  <c r="Q21" i="1"/>
  <c r="Q31" i="1" s="1"/>
  <c r="AB20" i="1"/>
  <c r="W20" i="1"/>
  <c r="AI20" i="1" s="1"/>
  <c r="AJ20" i="1" s="1"/>
  <c r="Q20" i="1"/>
  <c r="AB19" i="1"/>
  <c r="W19" i="1"/>
  <c r="AI19" i="1" s="1"/>
  <c r="AJ19" i="1" s="1"/>
  <c r="Q19" i="1"/>
  <c r="Q24" i="1"/>
  <c r="R24" i="1"/>
  <c r="R16" i="1"/>
  <c r="AB17" i="1"/>
  <c r="W17" i="1"/>
  <c r="AI17" i="1" s="1"/>
  <c r="AJ17" i="1" s="1"/>
  <c r="AK17" i="1" s="1"/>
  <c r="Q17" i="1"/>
  <c r="Q16" i="1" s="1"/>
  <c r="AI17" i="3"/>
  <c r="AJ17" i="3" s="1"/>
  <c r="AK17" i="3" s="1"/>
  <c r="AB17" i="3"/>
  <c r="Q17" i="3"/>
  <c r="Q27" i="1" l="1"/>
  <c r="R27" i="1"/>
  <c r="Q18" i="1"/>
  <c r="R18" i="1"/>
  <c r="R29" i="1" l="1"/>
  <c r="Q29" i="1"/>
</calcChain>
</file>

<file path=xl/sharedStrings.xml><?xml version="1.0" encoding="utf-8"?>
<sst xmlns="http://schemas.openxmlformats.org/spreadsheetml/2006/main" count="306" uniqueCount="118">
  <si>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</si>
  <si>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</si>
  <si>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</si>
  <si>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</si>
  <si>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</si>
  <si>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</si>
  <si>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</si>
  <si>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</si>
  <si>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</si>
  <si>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</si>
  <si>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</si>
  <si>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</si>
  <si>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</si>
  <si>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</si>
  <si>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</si>
  <si>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</si>
  <si>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</si>
  <si>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</si>
  <si>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</si>
  <si>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</si>
  <si>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</si>
  <si>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</si>
  <si>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</si>
  <si>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</si>
  <si>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</si>
  <si>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</si>
  <si>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</si>
  <si>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</si>
  <si>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</si>
  <si>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</si>
  <si>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</si>
  <si>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</si>
  <si>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</si>
  <si>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</si>
  <si>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</si>
  <si>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</si>
  <si>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</si>
  <si>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</si>
  <si>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</si>
  <si>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</si>
  <si>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</si>
  <si>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</si>
  <si>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</si>
  <si>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</si>
  <si>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</si>
  <si>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</si>
  <si>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</si>
  <si>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</si>
  <si>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</si>
  <si>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</si>
  <si>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</si>
  <si>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</si>
  <si>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</si>
  <si>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</si>
  <si>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</si>
  <si>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</si>
  <si>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</si>
  <si>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</si>
  <si>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</si>
  <si>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</si>
  <si>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</si>
  <si>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</si>
  <si>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</si>
  <si>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</si>
  <si>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</si>
  <si>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</si>
  <si>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</si>
  <si>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</si>
  <si>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</si>
  <si>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</si>
  <si>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</si>
  <si>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</si>
  <si>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</si>
  <si>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</si>
  <si>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</si>
  <si>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Сравнение цен</t>
  </si>
  <si>
    <t>Итого</t>
  </si>
  <si>
    <t>Закупки исключенные из Плана закупки</t>
  </si>
  <si>
    <t>7.Прочие закупки</t>
  </si>
  <si>
    <t>ПТО</t>
  </si>
  <si>
    <t>Работы</t>
  </si>
  <si>
    <t>4. Закупки в области информационных технологий</t>
  </si>
  <si>
    <t>Корректировка №4 План закупки АО «ЧАК» на 2020 год</t>
  </si>
  <si>
    <t>ОМТС</t>
  </si>
  <si>
    <t>МТРиО</t>
  </si>
  <si>
    <t>Запрос предложений в электронной форме</t>
  </si>
  <si>
    <t>электронная</t>
  </si>
  <si>
    <t>усл.ед</t>
  </si>
  <si>
    <t>ОТВ за С</t>
  </si>
  <si>
    <t>Выполнение работ по разработке сметной документации</t>
  </si>
  <si>
    <t>71.12.1</t>
  </si>
  <si>
    <t>2. Техническое перевооружение и реконструкция (иные инвестиционные проекты)</t>
  </si>
  <si>
    <t>ТС</t>
  </si>
  <si>
    <t xml:space="preserve">Поставка автобуса </t>
  </si>
  <si>
    <t>29.10.31</t>
  </si>
  <si>
    <t>29.10.30</t>
  </si>
  <si>
    <t>Амортизация</t>
  </si>
  <si>
    <t>Поставка запасных частей к  легковым автомобилям</t>
  </si>
  <si>
    <t>29.3</t>
  </si>
  <si>
    <t>Поставка смазочных материалов, масел фасованных, эксплуатационных жидкостей</t>
  </si>
  <si>
    <t>19.20</t>
  </si>
  <si>
    <t>19.20.29</t>
  </si>
  <si>
    <t>ООП</t>
  </si>
  <si>
    <t>Оказание услуг по оформлению карт водителей для цифровых тахографов</t>
  </si>
  <si>
    <t>18.12</t>
  </si>
  <si>
    <t>18.12.11</t>
  </si>
  <si>
    <t>Выполнение работ по замене подоконников в здании производственного отделения №2 по адресу: г. Чебоксары, ул. Гладкова, д 13</t>
  </si>
  <si>
    <t>41.20</t>
  </si>
  <si>
    <t>41.20.40</t>
  </si>
  <si>
    <t>Выполнение работ по ремонту коленчатых валов и блоков цилиндров автомобилей и механизмов</t>
  </si>
  <si>
    <t>45.20.2</t>
  </si>
  <si>
    <t xml:space="preserve">Обязательное страхование гражданской ответственности перевозчика за причинение вреда жизни, здоровью, имуществу пассажиров </t>
  </si>
  <si>
    <t>65.12.3</t>
  </si>
  <si>
    <t>65.12.71</t>
  </si>
  <si>
    <t>В соответствии с законодательством РФ</t>
  </si>
  <si>
    <t>Сумма вновь добавленных позиций</t>
  </si>
  <si>
    <t>Сметный расчет</t>
  </si>
  <si>
    <t>Утверждена Приказом исполняющего обязанности генерального дитректора АО «ЧАК» 01.10.2020 г. (Приказ от 01.10.2020 года  №371 )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</si>
</sst>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8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167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67" fontId="18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18" fillId="0" borderId="2" xfId="0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left" vertical="center" wrapText="1"/>
    </xf>
    <xf numFmtId="167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14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169" fontId="7" fillId="0" borderId="1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7"/>
  <sheetViews>
    <sheetView tabSelected="1" topLeftCell="AJ1" workbookViewId="0">
      <pane ySplit="15" topLeftCell="A21" activePane="bottomLeft" state="frozen"/>
      <selection pane="bottomLeft" activeCell="AW17" sqref="AW17:AW28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/>
    <col min="49" max="49" width="77.7109375" style="41" customWidth="1"/>
    <col min="50" max="16384" width="9.140625" style="9"/>
  </cols>
  <sheetData>
    <row r="2" spans="1:49" s="27" customFormat="1" ht="18" customHeight="1" x14ac:dyDescent="0.35">
      <c r="A2" s="51" t="s">
        <v>82</v>
      </c>
      <c r="B2" s="44"/>
      <c r="C2" s="23"/>
      <c r="D2" s="35"/>
      <c r="E2" s="23"/>
      <c r="F2" s="23"/>
      <c r="G2" s="24"/>
      <c r="H2" s="3" t="s">
        <v>117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67" t="s">
        <v>0</v>
      </c>
      <c r="B3" s="167"/>
      <c r="C3" s="167"/>
      <c r="D3" s="167" t="s">
        <v>57</v>
      </c>
      <c r="E3" s="167"/>
      <c r="F3" s="167"/>
      <c r="G3" s="167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67" t="s">
        <v>1</v>
      </c>
      <c r="B4" s="167"/>
      <c r="C4" s="167"/>
      <c r="D4" s="167" t="s">
        <v>2</v>
      </c>
      <c r="E4" s="167"/>
      <c r="F4" s="167"/>
      <c r="G4" s="167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67" t="s">
        <v>3</v>
      </c>
      <c r="B5" s="167"/>
      <c r="C5" s="167"/>
      <c r="D5" s="167" t="s">
        <v>4</v>
      </c>
      <c r="E5" s="167"/>
      <c r="F5" s="167"/>
      <c r="G5" s="167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67" t="s">
        <v>5</v>
      </c>
      <c r="B6" s="167"/>
      <c r="C6" s="167"/>
      <c r="D6" s="167" t="s">
        <v>58</v>
      </c>
      <c r="E6" s="167"/>
      <c r="F6" s="167"/>
      <c r="G6" s="167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67" t="s">
        <v>6</v>
      </c>
      <c r="B7" s="167"/>
      <c r="C7" s="167"/>
      <c r="D7" s="173">
        <v>2124021783</v>
      </c>
      <c r="E7" s="173"/>
      <c r="F7" s="173"/>
      <c r="G7" s="173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67" t="s">
        <v>7</v>
      </c>
      <c r="B8" s="167"/>
      <c r="C8" s="167"/>
      <c r="D8" s="167">
        <v>212401001</v>
      </c>
      <c r="E8" s="167"/>
      <c r="F8" s="167"/>
      <c r="G8" s="167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67" t="s">
        <v>8</v>
      </c>
      <c r="B9" s="167"/>
      <c r="C9" s="167"/>
      <c r="D9" s="168">
        <v>97410000000</v>
      </c>
      <c r="E9" s="168"/>
      <c r="F9" s="168"/>
      <c r="G9" s="168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45" t="s">
        <v>9</v>
      </c>
      <c r="B12" s="146" t="s">
        <v>10</v>
      </c>
      <c r="C12" s="170" t="s">
        <v>11</v>
      </c>
      <c r="D12" s="171"/>
      <c r="E12" s="146" t="s">
        <v>14</v>
      </c>
      <c r="F12" s="146" t="s">
        <v>12</v>
      </c>
      <c r="G12" s="145" t="s">
        <v>13</v>
      </c>
      <c r="H12" s="146" t="s">
        <v>44</v>
      </c>
      <c r="I12" s="146" t="s">
        <v>45</v>
      </c>
      <c r="J12" s="146" t="s">
        <v>47</v>
      </c>
      <c r="K12" s="146" t="s">
        <v>61</v>
      </c>
      <c r="L12" s="146" t="s">
        <v>62</v>
      </c>
      <c r="M12" s="145" t="s">
        <v>15</v>
      </c>
      <c r="N12" s="145" t="s">
        <v>16</v>
      </c>
      <c r="O12" s="146" t="s">
        <v>63</v>
      </c>
      <c r="P12" s="146" t="s">
        <v>63</v>
      </c>
      <c r="Q12" s="178" t="s">
        <v>48</v>
      </c>
      <c r="R12" s="175" t="s">
        <v>49</v>
      </c>
      <c r="S12" s="145" t="s">
        <v>17</v>
      </c>
      <c r="T12" s="170" t="s">
        <v>18</v>
      </c>
      <c r="U12" s="171"/>
      <c r="V12" s="171"/>
      <c r="W12" s="174"/>
      <c r="X12" s="170" t="s">
        <v>19</v>
      </c>
      <c r="Y12" s="171"/>
      <c r="Z12" s="171"/>
      <c r="AA12" s="174"/>
      <c r="AB12" s="145" t="s">
        <v>20</v>
      </c>
      <c r="AC12" s="145"/>
      <c r="AD12" s="147"/>
      <c r="AE12" s="145"/>
      <c r="AF12" s="145"/>
      <c r="AG12" s="145"/>
      <c r="AH12" s="145"/>
      <c r="AI12" s="145"/>
      <c r="AJ12" s="145"/>
      <c r="AK12" s="145"/>
      <c r="AL12" s="145" t="s">
        <v>21</v>
      </c>
      <c r="AM12" s="145" t="s">
        <v>22</v>
      </c>
      <c r="AN12" s="150" t="s">
        <v>64</v>
      </c>
      <c r="AO12" s="151"/>
      <c r="AP12" s="151"/>
      <c r="AQ12" s="151"/>
      <c r="AR12" s="151"/>
      <c r="AS12" s="151"/>
      <c r="AT12" s="151"/>
      <c r="AU12" s="151"/>
      <c r="AV12" s="152"/>
      <c r="AW12" s="146" t="s">
        <v>23</v>
      </c>
    </row>
    <row r="13" spans="1:49" ht="21.75" customHeight="1" x14ac:dyDescent="0.25">
      <c r="A13" s="145"/>
      <c r="B13" s="169"/>
      <c r="C13" s="145" t="s">
        <v>24</v>
      </c>
      <c r="D13" s="145" t="s">
        <v>25</v>
      </c>
      <c r="E13" s="169"/>
      <c r="F13" s="169"/>
      <c r="G13" s="145"/>
      <c r="H13" s="169"/>
      <c r="I13" s="169"/>
      <c r="J13" s="169"/>
      <c r="K13" s="169"/>
      <c r="L13" s="169"/>
      <c r="M13" s="145"/>
      <c r="N13" s="145"/>
      <c r="O13" s="169"/>
      <c r="P13" s="169"/>
      <c r="Q13" s="179"/>
      <c r="R13" s="176"/>
      <c r="S13" s="145"/>
      <c r="T13" s="145" t="s">
        <v>26</v>
      </c>
      <c r="U13" s="145" t="s">
        <v>27</v>
      </c>
      <c r="V13" s="148" t="s">
        <v>50</v>
      </c>
      <c r="W13" s="148" t="s">
        <v>51</v>
      </c>
      <c r="X13" s="145" t="s">
        <v>52</v>
      </c>
      <c r="Y13" s="145" t="s">
        <v>28</v>
      </c>
      <c r="Z13" s="146" t="s">
        <v>6</v>
      </c>
      <c r="AA13" s="161" t="s">
        <v>7</v>
      </c>
      <c r="AB13" s="145" t="s">
        <v>29</v>
      </c>
      <c r="AC13" s="145" t="s">
        <v>30</v>
      </c>
      <c r="AD13" s="147" t="s">
        <v>31</v>
      </c>
      <c r="AE13" s="145"/>
      <c r="AF13" s="145" t="s">
        <v>32</v>
      </c>
      <c r="AG13" s="145" t="s">
        <v>33</v>
      </c>
      <c r="AH13" s="145"/>
      <c r="AI13" s="163" t="s">
        <v>53</v>
      </c>
      <c r="AJ13" s="145" t="s">
        <v>55</v>
      </c>
      <c r="AK13" s="165" t="s">
        <v>54</v>
      </c>
      <c r="AL13" s="145"/>
      <c r="AM13" s="145"/>
      <c r="AN13" s="153" t="s">
        <v>65</v>
      </c>
      <c r="AO13" s="153" t="s">
        <v>66</v>
      </c>
      <c r="AP13" s="153" t="s">
        <v>67</v>
      </c>
      <c r="AQ13" s="155" t="s">
        <v>68</v>
      </c>
      <c r="AR13" s="155" t="s">
        <v>69</v>
      </c>
      <c r="AS13" s="157" t="s">
        <v>70</v>
      </c>
      <c r="AT13" s="159" t="s">
        <v>71</v>
      </c>
      <c r="AU13" s="160"/>
      <c r="AV13" s="153" t="s">
        <v>72</v>
      </c>
      <c r="AW13" s="169"/>
    </row>
    <row r="14" spans="1:49" ht="106.5" customHeight="1" x14ac:dyDescent="0.25">
      <c r="A14" s="146"/>
      <c r="B14" s="169"/>
      <c r="C14" s="146"/>
      <c r="D14" s="146"/>
      <c r="E14" s="172"/>
      <c r="F14" s="172"/>
      <c r="G14" s="146"/>
      <c r="H14" s="172"/>
      <c r="I14" s="172"/>
      <c r="J14" s="172"/>
      <c r="K14" s="172"/>
      <c r="L14" s="172"/>
      <c r="M14" s="146"/>
      <c r="N14" s="146"/>
      <c r="O14" s="172"/>
      <c r="P14" s="172"/>
      <c r="Q14" s="180"/>
      <c r="R14" s="177"/>
      <c r="S14" s="146"/>
      <c r="T14" s="146"/>
      <c r="U14" s="146"/>
      <c r="V14" s="149"/>
      <c r="W14" s="149"/>
      <c r="X14" s="146"/>
      <c r="Y14" s="146"/>
      <c r="Z14" s="172"/>
      <c r="AA14" s="162"/>
      <c r="AB14" s="146"/>
      <c r="AC14" s="146"/>
      <c r="AD14" s="21" t="s">
        <v>34</v>
      </c>
      <c r="AE14" s="18" t="s">
        <v>35</v>
      </c>
      <c r="AF14" s="146"/>
      <c r="AG14" s="18" t="s">
        <v>36</v>
      </c>
      <c r="AH14" s="18" t="s">
        <v>35</v>
      </c>
      <c r="AI14" s="164"/>
      <c r="AJ14" s="146"/>
      <c r="AK14" s="166"/>
      <c r="AL14" s="146"/>
      <c r="AM14" s="146"/>
      <c r="AN14" s="154"/>
      <c r="AO14" s="154"/>
      <c r="AP14" s="154"/>
      <c r="AQ14" s="156"/>
      <c r="AR14" s="156"/>
      <c r="AS14" s="158"/>
      <c r="AT14" s="50" t="s">
        <v>73</v>
      </c>
      <c r="AU14" s="50" t="s">
        <v>74</v>
      </c>
      <c r="AV14" s="154"/>
      <c r="AW14" s="172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105" t="s">
        <v>91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52">
        <f>SUM(Q17)</f>
        <v>1991.6666700000001</v>
      </c>
      <c r="R16" s="52">
        <f>SUM(R17)</f>
        <v>2390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4"/>
    </row>
    <row r="17" spans="1:49" s="11" customFormat="1" ht="38.25" x14ac:dyDescent="0.25">
      <c r="A17" s="60">
        <v>2</v>
      </c>
      <c r="B17" s="66">
        <v>2012</v>
      </c>
      <c r="C17" s="60" t="s">
        <v>46</v>
      </c>
      <c r="D17" s="66" t="s">
        <v>83</v>
      </c>
      <c r="E17" s="60" t="s">
        <v>92</v>
      </c>
      <c r="F17" s="66">
        <v>4</v>
      </c>
      <c r="G17" s="60" t="s">
        <v>93</v>
      </c>
      <c r="H17" s="99" t="s">
        <v>94</v>
      </c>
      <c r="I17" s="99" t="s">
        <v>95</v>
      </c>
      <c r="J17" s="65" t="s">
        <v>56</v>
      </c>
      <c r="K17" s="62"/>
      <c r="L17" s="65"/>
      <c r="M17" s="60" t="s">
        <v>96</v>
      </c>
      <c r="N17" s="60" t="s">
        <v>59</v>
      </c>
      <c r="O17" s="60"/>
      <c r="P17" s="60"/>
      <c r="Q17" s="79">
        <f>ROUND(R17/1.2,5)</f>
        <v>1991.6666700000001</v>
      </c>
      <c r="R17" s="106">
        <v>2390</v>
      </c>
      <c r="S17" s="67" t="s">
        <v>85</v>
      </c>
      <c r="T17" s="60" t="s">
        <v>46</v>
      </c>
      <c r="U17" s="65" t="s">
        <v>86</v>
      </c>
      <c r="V17" s="64">
        <v>44116</v>
      </c>
      <c r="W17" s="64">
        <f>V17+30</f>
        <v>44146</v>
      </c>
      <c r="X17" s="53" t="s">
        <v>40</v>
      </c>
      <c r="Y17" s="53" t="s">
        <v>40</v>
      </c>
      <c r="Z17" s="53" t="s">
        <v>40</v>
      </c>
      <c r="AA17" s="53" t="s">
        <v>40</v>
      </c>
      <c r="AB17" s="60" t="str">
        <f>G17</f>
        <v xml:space="preserve">Поставка автобуса </v>
      </c>
      <c r="AC17" s="53" t="s">
        <v>37</v>
      </c>
      <c r="AD17" s="62">
        <v>796</v>
      </c>
      <c r="AE17" s="62" t="s">
        <v>38</v>
      </c>
      <c r="AF17" s="60">
        <v>2</v>
      </c>
      <c r="AG17" s="62">
        <v>97000000000</v>
      </c>
      <c r="AH17" s="60" t="s">
        <v>39</v>
      </c>
      <c r="AI17" s="63">
        <f>W17+20</f>
        <v>44166</v>
      </c>
      <c r="AJ17" s="64">
        <f>AI17</f>
        <v>44166</v>
      </c>
      <c r="AK17" s="64">
        <f>AJ17+15</f>
        <v>44181</v>
      </c>
      <c r="AL17" s="65">
        <v>2020</v>
      </c>
      <c r="AM17" s="62" t="s">
        <v>40</v>
      </c>
      <c r="AN17" s="103"/>
      <c r="AO17" s="103"/>
      <c r="AP17" s="103"/>
      <c r="AQ17" s="103"/>
      <c r="AR17" s="103"/>
      <c r="AS17" s="103"/>
      <c r="AT17" s="103"/>
      <c r="AU17" s="103"/>
      <c r="AV17" s="103"/>
      <c r="AW17" s="60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52">
        <f>SUM(Q19:Q23)</f>
        <v>948.74567999999988</v>
      </c>
      <c r="R18" s="52">
        <f>SUM(R19:R23)</f>
        <v>1138.4948200000001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48.75" customHeight="1" x14ac:dyDescent="0.25">
      <c r="A19" s="62">
        <v>3</v>
      </c>
      <c r="B19" s="66">
        <v>2013</v>
      </c>
      <c r="C19" s="62" t="s">
        <v>46</v>
      </c>
      <c r="D19" s="66" t="s">
        <v>83</v>
      </c>
      <c r="E19" s="62" t="s">
        <v>84</v>
      </c>
      <c r="F19" s="58">
        <v>27</v>
      </c>
      <c r="G19" s="53" t="s">
        <v>97</v>
      </c>
      <c r="H19" s="81" t="s">
        <v>98</v>
      </c>
      <c r="I19" s="81" t="s">
        <v>98</v>
      </c>
      <c r="J19" s="58" t="s">
        <v>56</v>
      </c>
      <c r="K19" s="58"/>
      <c r="L19" s="58"/>
      <c r="M19" s="62" t="s">
        <v>43</v>
      </c>
      <c r="N19" s="53" t="s">
        <v>59</v>
      </c>
      <c r="O19" s="60"/>
      <c r="P19" s="60"/>
      <c r="Q19" s="79">
        <f t="shared" ref="Q19:Q23" si="0">ROUND(R19/1.2,5)</f>
        <v>583.3125</v>
      </c>
      <c r="R19" s="80">
        <v>699.97500000000002</v>
      </c>
      <c r="S19" s="67" t="s">
        <v>85</v>
      </c>
      <c r="T19" s="60" t="s">
        <v>46</v>
      </c>
      <c r="U19" s="65" t="s">
        <v>86</v>
      </c>
      <c r="V19" s="64">
        <v>44116</v>
      </c>
      <c r="W19" s="64">
        <f>V19+30</f>
        <v>44146</v>
      </c>
      <c r="X19" s="53" t="s">
        <v>40</v>
      </c>
      <c r="Y19" s="53" t="s">
        <v>40</v>
      </c>
      <c r="Z19" s="53" t="s">
        <v>40</v>
      </c>
      <c r="AA19" s="53" t="s">
        <v>40</v>
      </c>
      <c r="AB19" s="60" t="str">
        <f t="shared" ref="AB19:AB23" si="1">G19</f>
        <v>Поставка запасных частей к  легковым автомобилям</v>
      </c>
      <c r="AC19" s="53" t="s">
        <v>37</v>
      </c>
      <c r="AD19" s="59">
        <v>876</v>
      </c>
      <c r="AE19" s="59" t="s">
        <v>87</v>
      </c>
      <c r="AF19" s="59">
        <v>1</v>
      </c>
      <c r="AG19" s="62">
        <v>97000000000</v>
      </c>
      <c r="AH19" s="60" t="s">
        <v>39</v>
      </c>
      <c r="AI19" s="64">
        <f>W19+20</f>
        <v>44166</v>
      </c>
      <c r="AJ19" s="64">
        <f>AI19</f>
        <v>44166</v>
      </c>
      <c r="AK19" s="64">
        <v>44196</v>
      </c>
      <c r="AL19" s="65">
        <v>2020</v>
      </c>
      <c r="AM19" s="60" t="s">
        <v>40</v>
      </c>
      <c r="AN19" s="68"/>
      <c r="AO19" s="13"/>
      <c r="AP19" s="13"/>
      <c r="AQ19" s="13"/>
      <c r="AR19" s="13"/>
      <c r="AS19" s="13"/>
      <c r="AT19" s="13"/>
      <c r="AU19" s="13"/>
      <c r="AV19" s="13"/>
      <c r="AW19" s="60"/>
    </row>
    <row r="20" spans="1:49" s="12" customFormat="1" ht="36" customHeight="1" x14ac:dyDescent="0.25">
      <c r="A20" s="62">
        <v>3</v>
      </c>
      <c r="B20" s="66">
        <v>2013</v>
      </c>
      <c r="C20" s="62" t="s">
        <v>46</v>
      </c>
      <c r="D20" s="66" t="s">
        <v>83</v>
      </c>
      <c r="E20" s="62" t="s">
        <v>84</v>
      </c>
      <c r="F20" s="58">
        <v>28</v>
      </c>
      <c r="G20" s="53" t="s">
        <v>99</v>
      </c>
      <c r="H20" s="81" t="s">
        <v>100</v>
      </c>
      <c r="I20" s="81" t="s">
        <v>101</v>
      </c>
      <c r="J20" s="58" t="s">
        <v>56</v>
      </c>
      <c r="K20" s="58"/>
      <c r="L20" s="58"/>
      <c r="M20" s="62" t="s">
        <v>43</v>
      </c>
      <c r="N20" s="53" t="s">
        <v>59</v>
      </c>
      <c r="O20" s="60"/>
      <c r="P20" s="60"/>
      <c r="Q20" s="79">
        <f t="shared" si="0"/>
        <v>291.83999999999997</v>
      </c>
      <c r="R20" s="80">
        <v>350.20800000000003</v>
      </c>
      <c r="S20" s="67" t="s">
        <v>85</v>
      </c>
      <c r="T20" s="60" t="s">
        <v>46</v>
      </c>
      <c r="U20" s="65" t="s">
        <v>86</v>
      </c>
      <c r="V20" s="64">
        <v>44116</v>
      </c>
      <c r="W20" s="64">
        <f>V20+30</f>
        <v>44146</v>
      </c>
      <c r="X20" s="53" t="s">
        <v>40</v>
      </c>
      <c r="Y20" s="53" t="s">
        <v>40</v>
      </c>
      <c r="Z20" s="53" t="s">
        <v>40</v>
      </c>
      <c r="AA20" s="53" t="s">
        <v>40</v>
      </c>
      <c r="AB20" s="60" t="str">
        <f t="shared" si="1"/>
        <v>Поставка смазочных материалов, масел фасованных, эксплуатационных жидкостей</v>
      </c>
      <c r="AC20" s="53" t="s">
        <v>37</v>
      </c>
      <c r="AD20" s="59">
        <v>876</v>
      </c>
      <c r="AE20" s="59" t="s">
        <v>87</v>
      </c>
      <c r="AF20" s="59">
        <v>1</v>
      </c>
      <c r="AG20" s="62">
        <v>97000000000</v>
      </c>
      <c r="AH20" s="60" t="s">
        <v>39</v>
      </c>
      <c r="AI20" s="64">
        <f>W20+20</f>
        <v>44166</v>
      </c>
      <c r="AJ20" s="64">
        <f>AI20</f>
        <v>44166</v>
      </c>
      <c r="AK20" s="64">
        <v>44196</v>
      </c>
      <c r="AL20" s="65">
        <v>2020</v>
      </c>
      <c r="AM20" s="60" t="s">
        <v>40</v>
      </c>
      <c r="AN20" s="83"/>
      <c r="AO20" s="70"/>
      <c r="AP20" s="70"/>
      <c r="AQ20" s="70"/>
      <c r="AR20" s="70"/>
      <c r="AS20" s="70"/>
      <c r="AT20" s="70"/>
      <c r="AU20" s="70"/>
      <c r="AV20" s="70"/>
      <c r="AW20" s="60"/>
    </row>
    <row r="21" spans="1:49" s="12" customFormat="1" ht="40.5" customHeight="1" x14ac:dyDescent="0.25">
      <c r="A21" s="72">
        <v>3</v>
      </c>
      <c r="B21" s="71">
        <v>2023</v>
      </c>
      <c r="C21" s="72" t="s">
        <v>46</v>
      </c>
      <c r="D21" s="72" t="s">
        <v>102</v>
      </c>
      <c r="E21" s="72" t="s">
        <v>42</v>
      </c>
      <c r="F21" s="71">
        <v>48</v>
      </c>
      <c r="G21" s="74" t="s">
        <v>103</v>
      </c>
      <c r="H21" s="144" t="s">
        <v>104</v>
      </c>
      <c r="I21" s="144" t="s">
        <v>105</v>
      </c>
      <c r="J21" s="76" t="s">
        <v>56</v>
      </c>
      <c r="K21" s="75"/>
      <c r="L21" s="75"/>
      <c r="M21" s="72" t="s">
        <v>43</v>
      </c>
      <c r="N21" s="74" t="s">
        <v>59</v>
      </c>
      <c r="O21" s="74"/>
      <c r="P21" s="74"/>
      <c r="Q21" s="94">
        <f t="shared" si="0"/>
        <v>35.593179999999997</v>
      </c>
      <c r="R21" s="102">
        <v>42.711820000000003</v>
      </c>
      <c r="S21" s="135" t="s">
        <v>75</v>
      </c>
      <c r="T21" s="76" t="s">
        <v>46</v>
      </c>
      <c r="U21" s="76" t="s">
        <v>60</v>
      </c>
      <c r="V21" s="136">
        <v>44119</v>
      </c>
      <c r="W21" s="136">
        <f>V21+20</f>
        <v>44139</v>
      </c>
      <c r="X21" s="73" t="s">
        <v>40</v>
      </c>
      <c r="Y21" s="73" t="s">
        <v>40</v>
      </c>
      <c r="Z21" s="73" t="s">
        <v>40</v>
      </c>
      <c r="AA21" s="73" t="s">
        <v>40</v>
      </c>
      <c r="AB21" s="96" t="str">
        <f t="shared" si="1"/>
        <v>Оказание услуг по оформлению карт водителей для цифровых тахографов</v>
      </c>
      <c r="AC21" s="73" t="s">
        <v>37</v>
      </c>
      <c r="AD21" s="75">
        <v>796</v>
      </c>
      <c r="AE21" s="75" t="s">
        <v>38</v>
      </c>
      <c r="AF21" s="74">
        <v>1</v>
      </c>
      <c r="AG21" s="75">
        <v>97000000000</v>
      </c>
      <c r="AH21" s="73" t="s">
        <v>39</v>
      </c>
      <c r="AI21" s="136">
        <f>W21+20</f>
        <v>44159</v>
      </c>
      <c r="AJ21" s="136">
        <f>AI21</f>
        <v>44159</v>
      </c>
      <c r="AK21" s="136">
        <v>44196</v>
      </c>
      <c r="AL21" s="137">
        <v>2020</v>
      </c>
      <c r="AM21" s="75" t="s">
        <v>40</v>
      </c>
      <c r="AN21" s="83"/>
      <c r="AO21" s="70"/>
      <c r="AP21" s="70"/>
      <c r="AQ21" s="70"/>
      <c r="AR21" s="70"/>
      <c r="AS21" s="70"/>
      <c r="AT21" s="70"/>
      <c r="AU21" s="70"/>
      <c r="AV21" s="70"/>
      <c r="AW21" s="143"/>
    </row>
    <row r="22" spans="1:49" s="12" customFormat="1" ht="51" customHeight="1" x14ac:dyDescent="0.25">
      <c r="A22" s="72">
        <v>3</v>
      </c>
      <c r="B22" s="71">
        <v>2023</v>
      </c>
      <c r="C22" s="72" t="s">
        <v>46</v>
      </c>
      <c r="D22" s="72" t="s">
        <v>79</v>
      </c>
      <c r="E22" s="72" t="s">
        <v>80</v>
      </c>
      <c r="F22" s="71">
        <v>49</v>
      </c>
      <c r="G22" s="74" t="s">
        <v>106</v>
      </c>
      <c r="H22" s="72" t="s">
        <v>107</v>
      </c>
      <c r="I22" s="144" t="s">
        <v>108</v>
      </c>
      <c r="J22" s="76" t="s">
        <v>56</v>
      </c>
      <c r="K22" s="75"/>
      <c r="L22" s="75"/>
      <c r="M22" s="72" t="s">
        <v>43</v>
      </c>
      <c r="N22" s="74" t="s">
        <v>116</v>
      </c>
      <c r="O22" s="74"/>
      <c r="P22" s="74"/>
      <c r="Q22" s="94">
        <f t="shared" si="0"/>
        <v>22</v>
      </c>
      <c r="R22" s="102">
        <v>26.4</v>
      </c>
      <c r="S22" s="135" t="s">
        <v>75</v>
      </c>
      <c r="T22" s="76" t="s">
        <v>46</v>
      </c>
      <c r="U22" s="76" t="s">
        <v>60</v>
      </c>
      <c r="V22" s="136">
        <v>44119</v>
      </c>
      <c r="W22" s="136">
        <f>V22+10</f>
        <v>44129</v>
      </c>
      <c r="X22" s="73" t="s">
        <v>40</v>
      </c>
      <c r="Y22" s="73" t="s">
        <v>40</v>
      </c>
      <c r="Z22" s="73" t="s">
        <v>40</v>
      </c>
      <c r="AA22" s="73" t="s">
        <v>40</v>
      </c>
      <c r="AB22" s="96" t="str">
        <f t="shared" si="1"/>
        <v>Выполнение работ по замене подоконников в здании производственного отделения №2 по адресу: г. Чебоксары, ул. Гладкова, д 13</v>
      </c>
      <c r="AC22" s="73" t="s">
        <v>37</v>
      </c>
      <c r="AD22" s="75">
        <v>796</v>
      </c>
      <c r="AE22" s="75" t="s">
        <v>38</v>
      </c>
      <c r="AF22" s="74">
        <v>1</v>
      </c>
      <c r="AG22" s="75">
        <v>97000000000</v>
      </c>
      <c r="AH22" s="73" t="s">
        <v>39</v>
      </c>
      <c r="AI22" s="136">
        <f>W22+20</f>
        <v>44149</v>
      </c>
      <c r="AJ22" s="136">
        <f>AI22</f>
        <v>44149</v>
      </c>
      <c r="AK22" s="136">
        <f>AJ22+10</f>
        <v>44159</v>
      </c>
      <c r="AL22" s="137">
        <v>2020</v>
      </c>
      <c r="AM22" s="75" t="s">
        <v>40</v>
      </c>
      <c r="AN22" s="83"/>
      <c r="AO22" s="70"/>
      <c r="AP22" s="70"/>
      <c r="AQ22" s="70"/>
      <c r="AR22" s="70"/>
      <c r="AS22" s="70"/>
      <c r="AT22" s="70"/>
      <c r="AU22" s="70"/>
      <c r="AV22" s="70"/>
      <c r="AW22" s="73"/>
    </row>
    <row r="23" spans="1:49" s="12" customFormat="1" ht="44.25" customHeight="1" x14ac:dyDescent="0.25">
      <c r="A23" s="59">
        <v>3</v>
      </c>
      <c r="B23" s="65">
        <v>2023</v>
      </c>
      <c r="C23" s="60" t="s">
        <v>46</v>
      </c>
      <c r="D23" s="58" t="s">
        <v>79</v>
      </c>
      <c r="E23" s="59" t="s">
        <v>80</v>
      </c>
      <c r="F23" s="58">
        <v>50</v>
      </c>
      <c r="G23" s="77" t="s">
        <v>109</v>
      </c>
      <c r="H23" s="69" t="s">
        <v>110</v>
      </c>
      <c r="I23" s="69" t="s">
        <v>110</v>
      </c>
      <c r="J23" s="66" t="s">
        <v>56</v>
      </c>
      <c r="K23" s="66"/>
      <c r="L23" s="66"/>
      <c r="M23" s="59" t="s">
        <v>43</v>
      </c>
      <c r="N23" s="77" t="s">
        <v>59</v>
      </c>
      <c r="O23" s="60"/>
      <c r="P23" s="60"/>
      <c r="Q23" s="79">
        <f t="shared" si="0"/>
        <v>16</v>
      </c>
      <c r="R23" s="80">
        <v>19.2</v>
      </c>
      <c r="S23" s="61" t="s">
        <v>75</v>
      </c>
      <c r="T23" s="62" t="s">
        <v>46</v>
      </c>
      <c r="U23" s="66" t="s">
        <v>60</v>
      </c>
      <c r="V23" s="64">
        <v>44116</v>
      </c>
      <c r="W23" s="64">
        <f>V23+20</f>
        <v>44136</v>
      </c>
      <c r="X23" s="53" t="s">
        <v>40</v>
      </c>
      <c r="Y23" s="53" t="s">
        <v>40</v>
      </c>
      <c r="Z23" s="53" t="s">
        <v>40</v>
      </c>
      <c r="AA23" s="53" t="s">
        <v>40</v>
      </c>
      <c r="AB23" s="95" t="str">
        <f t="shared" si="1"/>
        <v>Выполнение работ по ремонту коленчатых валов и блоков цилиндров автомобилей и механизмов</v>
      </c>
      <c r="AC23" s="53" t="s">
        <v>37</v>
      </c>
      <c r="AD23" s="62">
        <v>796</v>
      </c>
      <c r="AE23" s="62" t="s">
        <v>38</v>
      </c>
      <c r="AF23" s="60">
        <v>1</v>
      </c>
      <c r="AG23" s="62">
        <v>97000000000</v>
      </c>
      <c r="AH23" s="53" t="s">
        <v>39</v>
      </c>
      <c r="AI23" s="63">
        <f t="shared" ref="AI23" si="2">W23+20</f>
        <v>44156</v>
      </c>
      <c r="AJ23" s="64">
        <f>AI23</f>
        <v>44156</v>
      </c>
      <c r="AK23" s="64">
        <v>44196</v>
      </c>
      <c r="AL23" s="65">
        <v>2020</v>
      </c>
      <c r="AM23" s="62" t="s">
        <v>40</v>
      </c>
      <c r="AN23" s="83"/>
      <c r="AO23" s="70"/>
      <c r="AP23" s="70"/>
      <c r="AQ23" s="70"/>
      <c r="AR23" s="70"/>
      <c r="AS23" s="70"/>
      <c r="AT23" s="70"/>
      <c r="AU23" s="70"/>
      <c r="AV23" s="70"/>
      <c r="AW23" s="53"/>
    </row>
    <row r="24" spans="1:49" ht="17.25" customHeight="1" x14ac:dyDescent="0.25">
      <c r="A24" s="119" t="s">
        <v>81</v>
      </c>
      <c r="B24" s="120"/>
      <c r="C24" s="121"/>
      <c r="D24" s="122"/>
      <c r="E24" s="123"/>
      <c r="F24" s="124"/>
      <c r="G24" s="125"/>
      <c r="H24" s="126"/>
      <c r="I24" s="126"/>
      <c r="J24" s="124"/>
      <c r="K24" s="124"/>
      <c r="L24" s="124"/>
      <c r="M24" s="127"/>
      <c r="N24" s="121"/>
      <c r="O24" s="121"/>
      <c r="P24" s="121"/>
      <c r="Q24" s="52">
        <f>SUM(Q25:Q26)</f>
        <v>0</v>
      </c>
      <c r="R24" s="52">
        <f>SUM(R25:R26)</f>
        <v>0</v>
      </c>
      <c r="S24" s="128"/>
      <c r="T24" s="127"/>
      <c r="U24" s="123"/>
      <c r="V24" s="129"/>
      <c r="W24" s="129"/>
      <c r="X24" s="125"/>
      <c r="Y24" s="125"/>
      <c r="Z24" s="125"/>
      <c r="AA24" s="125"/>
      <c r="AB24" s="130"/>
      <c r="AC24" s="125"/>
      <c r="AD24" s="127"/>
      <c r="AE24" s="127"/>
      <c r="AF24" s="121"/>
      <c r="AG24" s="127"/>
      <c r="AH24" s="121"/>
      <c r="AI24" s="131"/>
      <c r="AJ24" s="129"/>
      <c r="AK24" s="129"/>
      <c r="AL24" s="124"/>
      <c r="AM24" s="127"/>
      <c r="AN24" s="132"/>
      <c r="AO24" s="132"/>
      <c r="AP24" s="132"/>
      <c r="AQ24" s="132"/>
      <c r="AR24" s="132"/>
      <c r="AS24" s="132"/>
      <c r="AT24" s="132"/>
      <c r="AU24" s="132"/>
      <c r="AV24" s="132"/>
      <c r="AW24" s="133"/>
    </row>
    <row r="25" spans="1:49" s="85" customFormat="1" ht="46.5" hidden="1" customHeight="1" x14ac:dyDescent="0.25">
      <c r="A25" s="82"/>
      <c r="B25" s="107"/>
      <c r="C25" s="107"/>
      <c r="D25" s="107"/>
      <c r="E25" s="107"/>
      <c r="F25" s="107"/>
      <c r="G25" s="82"/>
      <c r="H25" s="108"/>
      <c r="I25" s="108"/>
      <c r="J25" s="109"/>
      <c r="K25" s="109"/>
      <c r="L25" s="109"/>
      <c r="M25" s="82"/>
      <c r="N25" s="68"/>
      <c r="O25" s="68"/>
      <c r="P25" s="110"/>
      <c r="Q25" s="111"/>
      <c r="R25" s="111"/>
      <c r="S25" s="112"/>
      <c r="T25" s="107"/>
      <c r="U25" s="107"/>
      <c r="V25" s="113"/>
      <c r="W25" s="113"/>
      <c r="X25" s="114"/>
      <c r="Y25" s="114"/>
      <c r="Z25" s="114"/>
      <c r="AA25" s="114"/>
      <c r="AB25" s="68"/>
      <c r="AC25" s="114"/>
      <c r="AD25" s="115"/>
      <c r="AE25" s="115"/>
      <c r="AF25" s="115"/>
      <c r="AG25" s="116"/>
      <c r="AH25" s="68"/>
      <c r="AI25" s="117"/>
      <c r="AJ25" s="118"/>
      <c r="AK25" s="118"/>
      <c r="AL25" s="107"/>
      <c r="AM25" s="82"/>
      <c r="AW25" s="82"/>
    </row>
    <row r="26" spans="1:49" s="85" customFormat="1" ht="40.5" hidden="1" customHeight="1" x14ac:dyDescent="0.25">
      <c r="A26" s="57"/>
      <c r="B26" s="98"/>
      <c r="C26" s="98"/>
      <c r="D26" s="98"/>
      <c r="E26" s="98"/>
      <c r="F26" s="98"/>
      <c r="G26" s="57"/>
      <c r="H26" s="99"/>
      <c r="I26" s="99"/>
      <c r="J26" s="66"/>
      <c r="K26" s="66"/>
      <c r="L26" s="66"/>
      <c r="M26" s="62"/>
      <c r="N26" s="60"/>
      <c r="O26" s="60"/>
      <c r="P26" s="60"/>
      <c r="Q26" s="100"/>
      <c r="R26" s="100"/>
      <c r="S26" s="61"/>
      <c r="T26" s="98"/>
      <c r="U26" s="98"/>
      <c r="V26" s="78"/>
      <c r="W26" s="78"/>
      <c r="X26" s="53"/>
      <c r="Y26" s="53"/>
      <c r="Z26" s="53"/>
      <c r="AA26" s="53"/>
      <c r="AB26" s="60"/>
      <c r="AC26" s="53"/>
      <c r="AD26" s="59"/>
      <c r="AE26" s="59"/>
      <c r="AF26" s="59"/>
      <c r="AG26" s="62"/>
      <c r="AH26" s="60"/>
      <c r="AI26" s="63"/>
      <c r="AJ26" s="101"/>
      <c r="AK26" s="101"/>
      <c r="AL26" s="98"/>
      <c r="AM26" s="57"/>
      <c r="AW26" s="57"/>
    </row>
    <row r="27" spans="1:49" s="85" customFormat="1" x14ac:dyDescent="0.25">
      <c r="A27" s="86" t="s">
        <v>78</v>
      </c>
      <c r="B27" s="87"/>
      <c r="C27" s="70"/>
      <c r="D27" s="87"/>
      <c r="E27" s="88"/>
      <c r="F27" s="88"/>
      <c r="G27" s="70"/>
      <c r="H27" s="89"/>
      <c r="I27" s="89"/>
      <c r="J27" s="88"/>
      <c r="K27" s="88"/>
      <c r="L27" s="88"/>
      <c r="M27" s="88"/>
      <c r="N27" s="70"/>
      <c r="O27" s="70"/>
      <c r="P27" s="70"/>
      <c r="Q27" s="84">
        <f>SUM(Q28:Q28)</f>
        <v>84.594200000000001</v>
      </c>
      <c r="R27" s="84">
        <f>SUM(R28:R28)</f>
        <v>84.594200000000001</v>
      </c>
      <c r="S27" s="90"/>
      <c r="T27" s="88"/>
      <c r="U27" s="88"/>
      <c r="V27" s="91"/>
      <c r="W27" s="91"/>
      <c r="X27" s="70"/>
      <c r="Y27" s="70"/>
      <c r="Z27" s="70"/>
      <c r="AA27" s="70"/>
      <c r="AB27" s="70"/>
      <c r="AC27" s="70"/>
      <c r="AD27" s="88"/>
      <c r="AE27" s="88"/>
      <c r="AF27" s="88"/>
      <c r="AG27" s="88"/>
      <c r="AH27" s="70"/>
      <c r="AI27" s="88"/>
      <c r="AJ27" s="92"/>
      <c r="AK27" s="88"/>
      <c r="AL27" s="88"/>
      <c r="AM27" s="88"/>
      <c r="AW27" s="134"/>
    </row>
    <row r="28" spans="1:49" ht="50.25" customHeight="1" x14ac:dyDescent="0.25">
      <c r="A28" s="62">
        <v>7</v>
      </c>
      <c r="B28" s="66">
        <v>2027</v>
      </c>
      <c r="C28" s="62" t="s">
        <v>46</v>
      </c>
      <c r="D28" s="58" t="s">
        <v>88</v>
      </c>
      <c r="E28" s="62" t="s">
        <v>42</v>
      </c>
      <c r="F28" s="66">
        <v>43</v>
      </c>
      <c r="G28" s="53" t="s">
        <v>111</v>
      </c>
      <c r="H28" s="62" t="s">
        <v>112</v>
      </c>
      <c r="I28" s="62" t="s">
        <v>113</v>
      </c>
      <c r="J28" s="66" t="s">
        <v>56</v>
      </c>
      <c r="K28" s="66"/>
      <c r="L28" s="66"/>
      <c r="M28" s="62" t="s">
        <v>43</v>
      </c>
      <c r="N28" s="53" t="s">
        <v>114</v>
      </c>
      <c r="O28" s="53"/>
      <c r="P28" s="53"/>
      <c r="Q28" s="97">
        <f t="shared" ref="Q28" si="3">R28</f>
        <v>84.594200000000001</v>
      </c>
      <c r="R28" s="97">
        <v>84.594200000000001</v>
      </c>
      <c r="S28" s="61" t="s">
        <v>75</v>
      </c>
      <c r="T28" s="59" t="s">
        <v>46</v>
      </c>
      <c r="U28" s="65" t="s">
        <v>60</v>
      </c>
      <c r="V28" s="138">
        <v>44116</v>
      </c>
      <c r="W28" s="63">
        <f>V28+30</f>
        <v>44146</v>
      </c>
      <c r="X28" s="53" t="s">
        <v>40</v>
      </c>
      <c r="Y28" s="53" t="s">
        <v>40</v>
      </c>
      <c r="Z28" s="53" t="s">
        <v>40</v>
      </c>
      <c r="AA28" s="53" t="s">
        <v>40</v>
      </c>
      <c r="AB28" s="60" t="str">
        <f t="shared" ref="AB28" si="4">G28</f>
        <v xml:space="preserve">Обязательное страхование гражданской ответственности перевозчика за причинение вреда жизни, здоровью, имуществу пассажиров </v>
      </c>
      <c r="AC28" s="53" t="s">
        <v>37</v>
      </c>
      <c r="AD28" s="60">
        <v>796</v>
      </c>
      <c r="AE28" s="60" t="s">
        <v>38</v>
      </c>
      <c r="AF28" s="62">
        <v>1</v>
      </c>
      <c r="AG28" s="62">
        <v>97000000000</v>
      </c>
      <c r="AH28" s="53" t="s">
        <v>39</v>
      </c>
      <c r="AI28" s="63">
        <v>44183</v>
      </c>
      <c r="AJ28" s="138">
        <v>44190</v>
      </c>
      <c r="AK28" s="63">
        <v>44554</v>
      </c>
      <c r="AL28" s="66">
        <v>2020</v>
      </c>
      <c r="AM28" s="139" t="s">
        <v>40</v>
      </c>
      <c r="AN28" s="57"/>
      <c r="AO28" s="93"/>
      <c r="AP28" s="93"/>
      <c r="AQ28" s="93"/>
      <c r="AR28" s="93"/>
      <c r="AS28" s="93"/>
      <c r="AT28" s="93"/>
      <c r="AU28" s="93"/>
      <c r="AV28" s="93"/>
      <c r="AW28" s="60"/>
    </row>
    <row r="29" spans="1:49" x14ac:dyDescent="0.25">
      <c r="P29" s="56" t="s">
        <v>76</v>
      </c>
      <c r="Q29" s="55">
        <f>Q27+Q24+Q18</f>
        <v>1033.33988</v>
      </c>
      <c r="R29" s="55">
        <f>R27+R24+R18+R16</f>
        <v>3613.0890200000003</v>
      </c>
    </row>
    <row r="30" spans="1:49" x14ac:dyDescent="0.25">
      <c r="P30" s="56"/>
      <c r="Q30" s="55"/>
      <c r="R30" s="55"/>
    </row>
    <row r="31" spans="1:49" x14ac:dyDescent="0.25">
      <c r="P31" s="141" t="s">
        <v>115</v>
      </c>
      <c r="Q31" s="55">
        <f>Q23+Q22+Q21+Q20+Q19+Q17-1708.11183</f>
        <v>1232.30052</v>
      </c>
      <c r="R31" s="55">
        <f>R23+R22+R21+R20+R19+R17-2049.7342</f>
        <v>1478.76062</v>
      </c>
    </row>
    <row r="37" spans="8:9" x14ac:dyDescent="0.25">
      <c r="H37" s="142"/>
      <c r="I37" s="142"/>
    </row>
  </sheetData>
  <autoFilter ref="A15:AW24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18"/>
  <sheetViews>
    <sheetView workbookViewId="0">
      <pane ySplit="16" topLeftCell="A17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82</v>
      </c>
      <c r="B2" s="44"/>
      <c r="C2" s="23"/>
      <c r="D2" s="35"/>
      <c r="E2" s="23"/>
      <c r="F2" s="23"/>
      <c r="G2" s="24"/>
      <c r="H2" s="3" t="s">
        <v>117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167" t="s">
        <v>0</v>
      </c>
      <c r="B4" s="167"/>
      <c r="C4" s="167"/>
      <c r="D4" s="167" t="s">
        <v>57</v>
      </c>
      <c r="E4" s="167"/>
      <c r="F4" s="167"/>
      <c r="G4" s="167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67" t="s">
        <v>1</v>
      </c>
      <c r="B5" s="167"/>
      <c r="C5" s="167"/>
      <c r="D5" s="167" t="s">
        <v>2</v>
      </c>
      <c r="E5" s="167"/>
      <c r="F5" s="167"/>
      <c r="G5" s="167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67" t="s">
        <v>3</v>
      </c>
      <c r="B6" s="167"/>
      <c r="C6" s="167"/>
      <c r="D6" s="167" t="s">
        <v>4</v>
      </c>
      <c r="E6" s="167"/>
      <c r="F6" s="167"/>
      <c r="G6" s="167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67" t="s">
        <v>5</v>
      </c>
      <c r="B7" s="167"/>
      <c r="C7" s="167"/>
      <c r="D7" s="167" t="s">
        <v>58</v>
      </c>
      <c r="E7" s="167"/>
      <c r="F7" s="167"/>
      <c r="G7" s="167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67" t="s">
        <v>6</v>
      </c>
      <c r="B8" s="167"/>
      <c r="C8" s="167"/>
      <c r="D8" s="173">
        <v>2124021783</v>
      </c>
      <c r="E8" s="173"/>
      <c r="F8" s="173"/>
      <c r="G8" s="173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67" t="s">
        <v>7</v>
      </c>
      <c r="B9" s="167"/>
      <c r="C9" s="167"/>
      <c r="D9" s="167">
        <v>212401001</v>
      </c>
      <c r="E9" s="167"/>
      <c r="F9" s="167"/>
      <c r="G9" s="167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67" t="s">
        <v>8</v>
      </c>
      <c r="B10" s="167"/>
      <c r="C10" s="167"/>
      <c r="D10" s="168">
        <v>97410000000</v>
      </c>
      <c r="E10" s="168"/>
      <c r="F10" s="168"/>
      <c r="G10" s="168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77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45" t="s">
        <v>9</v>
      </c>
      <c r="B13" s="146" t="s">
        <v>10</v>
      </c>
      <c r="C13" s="170" t="s">
        <v>11</v>
      </c>
      <c r="D13" s="171"/>
      <c r="E13" s="146" t="s">
        <v>14</v>
      </c>
      <c r="F13" s="146" t="s">
        <v>12</v>
      </c>
      <c r="G13" s="145" t="s">
        <v>13</v>
      </c>
      <c r="H13" s="146" t="s">
        <v>44</v>
      </c>
      <c r="I13" s="146" t="s">
        <v>45</v>
      </c>
      <c r="J13" s="146" t="s">
        <v>47</v>
      </c>
      <c r="K13" s="146" t="s">
        <v>61</v>
      </c>
      <c r="L13" s="146" t="s">
        <v>62</v>
      </c>
      <c r="M13" s="145" t="s">
        <v>15</v>
      </c>
      <c r="N13" s="145" t="s">
        <v>16</v>
      </c>
      <c r="O13" s="146" t="s">
        <v>63</v>
      </c>
      <c r="P13" s="146" t="s">
        <v>63</v>
      </c>
      <c r="Q13" s="178" t="s">
        <v>48</v>
      </c>
      <c r="R13" s="175" t="s">
        <v>49</v>
      </c>
      <c r="S13" s="145" t="s">
        <v>17</v>
      </c>
      <c r="T13" s="170" t="s">
        <v>18</v>
      </c>
      <c r="U13" s="171"/>
      <c r="V13" s="171"/>
      <c r="W13" s="174"/>
      <c r="X13" s="170" t="s">
        <v>19</v>
      </c>
      <c r="Y13" s="171"/>
      <c r="Z13" s="171"/>
      <c r="AA13" s="174"/>
      <c r="AB13" s="145" t="s">
        <v>20</v>
      </c>
      <c r="AC13" s="145"/>
      <c r="AD13" s="147"/>
      <c r="AE13" s="145"/>
      <c r="AF13" s="145"/>
      <c r="AG13" s="145"/>
      <c r="AH13" s="145"/>
      <c r="AI13" s="145"/>
      <c r="AJ13" s="145"/>
      <c r="AK13" s="145"/>
      <c r="AL13" s="145" t="s">
        <v>21</v>
      </c>
      <c r="AM13" s="145" t="s">
        <v>22</v>
      </c>
      <c r="AN13" s="150" t="s">
        <v>64</v>
      </c>
      <c r="AO13" s="151"/>
      <c r="AP13" s="151"/>
      <c r="AQ13" s="151"/>
      <c r="AR13" s="151"/>
      <c r="AS13" s="151"/>
      <c r="AT13" s="151"/>
      <c r="AU13" s="151"/>
      <c r="AV13" s="152"/>
      <c r="AW13" s="146" t="s">
        <v>23</v>
      </c>
    </row>
    <row r="14" spans="1:49" ht="21.75" customHeight="1" x14ac:dyDescent="0.25">
      <c r="A14" s="145"/>
      <c r="B14" s="169"/>
      <c r="C14" s="145" t="s">
        <v>24</v>
      </c>
      <c r="D14" s="145" t="s">
        <v>25</v>
      </c>
      <c r="E14" s="169"/>
      <c r="F14" s="169"/>
      <c r="G14" s="145"/>
      <c r="H14" s="169"/>
      <c r="I14" s="169"/>
      <c r="J14" s="169"/>
      <c r="K14" s="169"/>
      <c r="L14" s="169"/>
      <c r="M14" s="145"/>
      <c r="N14" s="145"/>
      <c r="O14" s="169"/>
      <c r="P14" s="169"/>
      <c r="Q14" s="179"/>
      <c r="R14" s="176"/>
      <c r="S14" s="145"/>
      <c r="T14" s="145" t="s">
        <v>26</v>
      </c>
      <c r="U14" s="145" t="s">
        <v>27</v>
      </c>
      <c r="V14" s="148" t="s">
        <v>50</v>
      </c>
      <c r="W14" s="148" t="s">
        <v>51</v>
      </c>
      <c r="X14" s="145" t="s">
        <v>52</v>
      </c>
      <c r="Y14" s="145" t="s">
        <v>28</v>
      </c>
      <c r="Z14" s="146" t="s">
        <v>6</v>
      </c>
      <c r="AA14" s="161" t="s">
        <v>7</v>
      </c>
      <c r="AB14" s="145" t="s">
        <v>29</v>
      </c>
      <c r="AC14" s="145" t="s">
        <v>30</v>
      </c>
      <c r="AD14" s="147" t="s">
        <v>31</v>
      </c>
      <c r="AE14" s="145"/>
      <c r="AF14" s="145" t="s">
        <v>32</v>
      </c>
      <c r="AG14" s="145" t="s">
        <v>33</v>
      </c>
      <c r="AH14" s="145"/>
      <c r="AI14" s="163" t="s">
        <v>53</v>
      </c>
      <c r="AJ14" s="145" t="s">
        <v>55</v>
      </c>
      <c r="AK14" s="165" t="s">
        <v>54</v>
      </c>
      <c r="AL14" s="145"/>
      <c r="AM14" s="145"/>
      <c r="AN14" s="153" t="s">
        <v>65</v>
      </c>
      <c r="AO14" s="153" t="s">
        <v>66</v>
      </c>
      <c r="AP14" s="153" t="s">
        <v>67</v>
      </c>
      <c r="AQ14" s="155" t="s">
        <v>68</v>
      </c>
      <c r="AR14" s="155" t="s">
        <v>69</v>
      </c>
      <c r="AS14" s="157" t="s">
        <v>70</v>
      </c>
      <c r="AT14" s="159" t="s">
        <v>71</v>
      </c>
      <c r="AU14" s="160"/>
      <c r="AV14" s="153" t="s">
        <v>72</v>
      </c>
      <c r="AW14" s="169"/>
    </row>
    <row r="15" spans="1:49" ht="106.5" customHeight="1" x14ac:dyDescent="0.25">
      <c r="A15" s="146"/>
      <c r="B15" s="169"/>
      <c r="C15" s="146"/>
      <c r="D15" s="146"/>
      <c r="E15" s="172"/>
      <c r="F15" s="172"/>
      <c r="G15" s="146"/>
      <c r="H15" s="172"/>
      <c r="I15" s="172"/>
      <c r="J15" s="172"/>
      <c r="K15" s="172"/>
      <c r="L15" s="172"/>
      <c r="M15" s="146"/>
      <c r="N15" s="146"/>
      <c r="O15" s="172"/>
      <c r="P15" s="172"/>
      <c r="Q15" s="180"/>
      <c r="R15" s="177"/>
      <c r="S15" s="146"/>
      <c r="T15" s="146"/>
      <c r="U15" s="146"/>
      <c r="V15" s="149"/>
      <c r="W15" s="149"/>
      <c r="X15" s="146"/>
      <c r="Y15" s="146"/>
      <c r="Z15" s="172"/>
      <c r="AA15" s="162"/>
      <c r="AB15" s="146"/>
      <c r="AC15" s="146"/>
      <c r="AD15" s="21" t="s">
        <v>34</v>
      </c>
      <c r="AE15" s="54" t="s">
        <v>35</v>
      </c>
      <c r="AF15" s="146"/>
      <c r="AG15" s="54" t="s">
        <v>36</v>
      </c>
      <c r="AH15" s="54" t="s">
        <v>35</v>
      </c>
      <c r="AI15" s="164"/>
      <c r="AJ15" s="146"/>
      <c r="AK15" s="166"/>
      <c r="AL15" s="146"/>
      <c r="AM15" s="146"/>
      <c r="AN15" s="154"/>
      <c r="AO15" s="154"/>
      <c r="AP15" s="154"/>
      <c r="AQ15" s="156"/>
      <c r="AR15" s="156"/>
      <c r="AS15" s="158"/>
      <c r="AT15" s="50" t="s">
        <v>73</v>
      </c>
      <c r="AU15" s="50" t="s">
        <v>74</v>
      </c>
      <c r="AV15" s="154"/>
      <c r="AW15" s="172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39" ht="38.25" x14ac:dyDescent="0.25">
      <c r="A17" s="60">
        <v>3</v>
      </c>
      <c r="B17" s="65">
        <v>2023</v>
      </c>
      <c r="C17" s="60" t="s">
        <v>46</v>
      </c>
      <c r="D17" s="58" t="s">
        <v>79</v>
      </c>
      <c r="E17" s="59" t="s">
        <v>80</v>
      </c>
      <c r="F17" s="58">
        <v>36</v>
      </c>
      <c r="G17" s="60" t="s">
        <v>89</v>
      </c>
      <c r="H17" s="59">
        <v>71.12</v>
      </c>
      <c r="I17" s="69" t="s">
        <v>90</v>
      </c>
      <c r="J17" s="58" t="s">
        <v>56</v>
      </c>
      <c r="K17" s="58"/>
      <c r="L17" s="58"/>
      <c r="M17" s="59" t="s">
        <v>43</v>
      </c>
      <c r="N17" s="60" t="s">
        <v>59</v>
      </c>
      <c r="O17" s="60"/>
      <c r="P17" s="60"/>
      <c r="Q17" s="79">
        <f t="shared" ref="Q17" si="0">ROUND(R17/1.2,5)</f>
        <v>16</v>
      </c>
      <c r="R17" s="80">
        <v>19.2</v>
      </c>
      <c r="S17" s="61" t="s">
        <v>75</v>
      </c>
      <c r="T17" s="59" t="s">
        <v>46</v>
      </c>
      <c r="U17" s="58" t="s">
        <v>60</v>
      </c>
      <c r="V17" s="64">
        <v>44044</v>
      </c>
      <c r="W17" s="64">
        <v>44073</v>
      </c>
      <c r="X17" s="53" t="s">
        <v>40</v>
      </c>
      <c r="Y17" s="53" t="s">
        <v>40</v>
      </c>
      <c r="Z17" s="53" t="s">
        <v>40</v>
      </c>
      <c r="AA17" s="53" t="s">
        <v>40</v>
      </c>
      <c r="AB17" s="60" t="str">
        <f t="shared" ref="AB17" si="1">G17</f>
        <v>Выполнение работ по разработке сметной документации</v>
      </c>
      <c r="AC17" s="53" t="s">
        <v>37</v>
      </c>
      <c r="AD17" s="62">
        <v>796</v>
      </c>
      <c r="AE17" s="62" t="s">
        <v>38</v>
      </c>
      <c r="AF17" s="60">
        <v>1</v>
      </c>
      <c r="AG17" s="62">
        <v>97000000000</v>
      </c>
      <c r="AH17" s="60" t="s">
        <v>39</v>
      </c>
      <c r="AI17" s="63">
        <f t="shared" ref="AI17" si="2">W17+20</f>
        <v>44093</v>
      </c>
      <c r="AJ17" s="64">
        <f>AI17</f>
        <v>44093</v>
      </c>
      <c r="AK17" s="64">
        <f>AJ17+30</f>
        <v>44123</v>
      </c>
      <c r="AL17" s="65">
        <v>2020</v>
      </c>
      <c r="AM17" s="60" t="s">
        <v>40</v>
      </c>
    </row>
    <row r="18" spans="1:39" x14ac:dyDescent="0.25">
      <c r="Q18" s="140">
        <f>SUM(Q17)</f>
        <v>16</v>
      </c>
      <c r="R18" s="140">
        <f>SUM(R17)</f>
        <v>19.2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№6 ПЗ20</vt:lpstr>
      <vt:lpstr>Кор №6 ПЗ 20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2020-10-02T14:27:22Z</dcterms:modified>
</cp:coreProperties>
</file>